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810" windowWidth="15480" windowHeight="11640" activeTab="0"/>
  </bookViews>
  <sheets>
    <sheet name="Sheet1" sheetId="1" r:id="rId1"/>
  </sheets>
  <definedNames>
    <definedName name="solver_cvg" localSheetId="0" hidden="1">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sharedStrings.xml><?xml version="1.0" encoding="utf-8"?>
<sst xmlns="http://schemas.openxmlformats.org/spreadsheetml/2006/main" count="88" uniqueCount="60">
  <si>
    <t>NM</t>
  </si>
  <si>
    <t>km</t>
  </si>
  <si>
    <t>Peak Power</t>
  </si>
  <si>
    <t>kW</t>
  </si>
  <si>
    <t>dB</t>
  </si>
  <si>
    <t>sqm</t>
  </si>
  <si>
    <t>MHz</t>
  </si>
  <si>
    <t>PRF</t>
  </si>
  <si>
    <t>Hz</t>
  </si>
  <si>
    <t>Bandwidth</t>
  </si>
  <si>
    <t>Noise Figure</t>
  </si>
  <si>
    <t>Losses</t>
  </si>
  <si>
    <t>Constant</t>
  </si>
  <si>
    <t>RPM</t>
  </si>
  <si>
    <t>Gain</t>
  </si>
  <si>
    <t>Radar Antenna</t>
  </si>
  <si>
    <t>m</t>
  </si>
  <si>
    <t>deg</t>
  </si>
  <si>
    <t>Beamwidth (Azimuth)</t>
  </si>
  <si>
    <t>Beamwidth (Elevation)</t>
  </si>
  <si>
    <t>Radar Transmitter/Receiver</t>
  </si>
  <si>
    <t>Pulse Width</t>
  </si>
  <si>
    <t>Target</t>
  </si>
  <si>
    <t>Radar Cross Section (RCS)</t>
  </si>
  <si>
    <t>Height</t>
  </si>
  <si>
    <t>Radar Cross Section</t>
  </si>
  <si>
    <t>Height of Target</t>
  </si>
  <si>
    <t>Calculated Parameters</t>
  </si>
  <si>
    <t>Unit</t>
  </si>
  <si>
    <t>1/min</t>
  </si>
  <si>
    <t>Atlas22X</t>
  </si>
  <si>
    <t>Atlas14S</t>
  </si>
  <si>
    <t>Radar Horizon</t>
  </si>
  <si>
    <t>PRF-Range</t>
  </si>
  <si>
    <t>Radar Range (Free Space)</t>
  </si>
  <si>
    <t>usec</t>
  </si>
  <si>
    <t>h</t>
  </si>
  <si>
    <t>db</t>
  </si>
  <si>
    <t>Polarisation Loss</t>
  </si>
  <si>
    <t>General Parameters</t>
  </si>
  <si>
    <t>False alarm rate exponent  (-4) or (-6)</t>
  </si>
  <si>
    <t>S/N required for static target</t>
  </si>
  <si>
    <t>Detection probability (0,1 ... 0,95)%</t>
  </si>
  <si>
    <t>Wavelength</t>
  </si>
  <si>
    <t>Atlas8X</t>
  </si>
  <si>
    <t>Figure of Merit</t>
  </si>
  <si>
    <t>Integration improvement factor</t>
  </si>
  <si>
    <t>S/N required for fluctuating  target (SW-Case)</t>
  </si>
  <si>
    <t>Maximum Radar Range</t>
  </si>
  <si>
    <t>Your antenna</t>
  </si>
  <si>
    <t>Entry Field</t>
  </si>
  <si>
    <t>Antenna Gain (two way)</t>
  </si>
  <si>
    <t>Author: Ingo Harre,  STN ATLAS Elektronik GmbH, Bremen, Germany</t>
  </si>
  <si>
    <t>Contact: harre@stn-atlas.de   or   ingo.harre@mar-it.de</t>
  </si>
  <si>
    <t>Caution: Free-space range is a theoretical maximum radar range used for comparing radar components. It is calculated under ideal conditions and not normally obtainable in practice. The algorithm used in this spread sheet is described in the document 'Blanket.pdf'. Do not use older versions of this spread sheet.</t>
  </si>
  <si>
    <t>Frequency (9375 or 3050 Mhz)</t>
  </si>
  <si>
    <t>Note: When comparing the performance of X and S band radar, the RCS of the target should be adjusted. Here the provisional formula Sigma(2)=Sigma(1)*f(2)/f(1) is used. For circular polarisation  3 dB are deducted.</t>
  </si>
  <si>
    <t>Polarisation (h, v or c)</t>
  </si>
  <si>
    <r>
      <t>BLANKET</t>
    </r>
    <r>
      <rPr>
        <b/>
        <sz val="10"/>
        <rFont val="Arial"/>
        <family val="0"/>
      </rPr>
      <t xml:space="preserve">  - RADAR FREE-SPACE RANGE  V2.1 </t>
    </r>
    <r>
      <rPr>
        <sz val="10"/>
        <rFont val="Arial"/>
        <family val="2"/>
      </rPr>
      <t>(2003-07-15)</t>
    </r>
  </si>
  <si>
    <t>c</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</si>
</sst>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E+00"/>
    <numFmt numFmtId="183" formatCode="0.00000"/>
    <numFmt numFmtId="184" formatCode="0.0000"/>
    <numFmt numFmtId="185" formatCode="0.E+00"/>
    <numFmt numFmtId="186" formatCode="0.0.E+00"/>
    <numFmt numFmtId="187" formatCode="0.00.E+00"/>
  </numFmts>
  <fonts count="6">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s>
  <fills count="2">
    <fill>
      <patternFill/>
    </fill>
    <fill>
      <patternFill patternType="gray125"/>
    </fill>
  </fills>
  <borders count="5">
    <border>
      <left/>
      <right/>
      <top/>
      <bottom/>
      <diagonal/>
    </border>
    <border>
      <left style="thin"/>
      <right style="thin"/>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cellStyleXfs>
  <cellXfs count="80">
    <xf numFmtId="0" fontId="0" fillId="0" borderId="0" xfId="0" applyAlignment="1">
      <alignment/>
    </xf>
    <xf numFmtId="1" fontId="0" fillId="0" borderId="0" xfId="0" applyAlignment="1">
      <alignment horizontal="left"/>
    </xf>
    <xf numFmtId="1" fontId="0" fillId="0" borderId="0" xfId="0" applyAlignment="1">
      <alignment horizontal="right"/>
    </xf>
    <xf numFmtId="180" fontId="0" fillId="0" borderId="0" xfId="0" applyNumberFormat="1" applyAlignment="1">
      <alignment horizontal="left"/>
    </xf>
    <xf numFmtId="180" fontId="2" fillId="0" borderId="0" xfId="0" applyNumberFormat="1" applyAlignment="1">
      <alignment horizontal="center"/>
    </xf>
    <xf numFmtId="180" fontId="0" fillId="0" borderId="0" xfId="0" applyNumberFormat="1" applyAlignment="1">
      <alignment/>
    </xf>
    <xf numFmtId="1" fontId="1" fillId="0" borderId="0" xfId="0" applyFont="1" applyAlignment="1">
      <alignment horizontal="left"/>
    </xf>
    <xf numFmtId="1" fontId="0" fillId="0" borderId="0" xfId="0" applyFont="1" applyAlignment="1">
      <alignment horizontal="left"/>
    </xf>
    <xf numFmtId="1" fontId="1" fillId="0" borderId="0" xfId="0" applyFont="1" applyAlignment="1">
      <alignment horizontal="left"/>
    </xf>
    <xf numFmtId="180" fontId="0" fillId="0" borderId="0" xfId="0" applyNumberFormat="1" applyAlignment="1">
      <alignment horizontal="left"/>
    </xf>
    <xf numFmtId="180" fontId="0" fillId="0" borderId="0" xfId="0" applyNumberFormat="1" applyAlignment="1">
      <alignment horizontal="right"/>
    </xf>
    <xf numFmtId="0" fontId="1" fillId="0" borderId="0" xfId="0" applyFont="1" applyAlignment="1">
      <alignment/>
    </xf>
    <xf numFmtId="0" fontId="0" fillId="0" borderId="0" xfId="0" applyFont="1" applyAlignment="1">
      <alignment/>
    </xf>
    <xf numFmtId="1" fontId="0" fillId="0" borderId="0" xfId="0" applyFont="1" applyAlignment="1">
      <alignment horizontal="left"/>
    </xf>
    <xf numFmtId="1" fontId="3" fillId="0" borderId="0" xfId="0" applyFont="1" applyAlignment="1">
      <alignment horizontal="left"/>
    </xf>
    <xf numFmtId="180" fontId="1" fillId="0" borderId="0" xfId="0" applyNumberFormat="1" applyFont="1" applyAlignment="1">
      <alignment horizontal="left"/>
    </xf>
    <xf numFmtId="180" fontId="3" fillId="0" borderId="0" xfId="0" applyNumberFormat="1" applyFont="1" applyAlignment="1">
      <alignment horizontal="left"/>
    </xf>
    <xf numFmtId="0" fontId="3" fillId="0" borderId="0" xfId="0" applyFont="1" applyAlignment="1">
      <alignment horizontal="left"/>
    </xf>
    <xf numFmtId="1" fontId="2" fillId="0" borderId="0" xfId="0" applyFont="1" applyAlignment="1">
      <alignment horizontal="left"/>
    </xf>
    <xf numFmtId="0" fontId="0" fillId="0" borderId="0" xfId="0" applyAlignment="1">
      <alignment wrapText="1"/>
    </xf>
    <xf numFmtId="1" fontId="1" fillId="0" borderId="0" xfId="0" applyFont="1" applyAlignment="1">
      <alignment horizontal="left"/>
    </xf>
    <xf numFmtId="1" fontId="3" fillId="0" borderId="0" xfId="0" applyFont="1" applyAlignment="1">
      <alignment horizontal="left"/>
    </xf>
    <xf numFmtId="180" fontId="1" fillId="0" borderId="0" xfId="0" applyNumberFormat="1" applyFont="1" applyAlignment="1">
      <alignment horizontal="right" wrapText="1"/>
    </xf>
    <xf numFmtId="180" fontId="0" fillId="0" borderId="1" xfId="0" applyNumberFormat="1" applyBorder="1" applyAlignment="1" applyProtection="1">
      <alignment horizontal="right"/>
      <protection locked="0"/>
    </xf>
    <xf numFmtId="1" fontId="0" fillId="0" borderId="2" xfId="0" applyNumberFormat="1" applyBorder="1" applyAlignment="1" applyProtection="1">
      <alignment horizontal="right"/>
      <protection locked="0"/>
    </xf>
    <xf numFmtId="0" fontId="0" fillId="0" borderId="0" xfId="0" applyAlignment="1" applyProtection="1">
      <alignment wrapText="1"/>
      <protection locked="0"/>
    </xf>
    <xf numFmtId="0" fontId="0" fillId="0" borderId="0" xfId="0" applyAlignment="1" applyProtection="1">
      <alignment/>
      <protection locked="0"/>
    </xf>
    <xf numFmtId="180" fontId="0" fillId="0" borderId="0" xfId="0" applyNumberFormat="1" applyAlignment="1" applyProtection="1">
      <alignment horizontal="left"/>
      <protection locked="0"/>
    </xf>
    <xf numFmtId="180" fontId="0" fillId="0" borderId="0" xfId="0" applyNumberFormat="1" applyAlignment="1" applyProtection="1">
      <alignment/>
      <protection locked="0"/>
    </xf>
    <xf numFmtId="180" fontId="1" fillId="0" borderId="0" xfId="0" applyNumberFormat="1" applyFont="1" applyAlignment="1" applyProtection="1">
      <alignment horizontal="right"/>
      <protection locked="0"/>
    </xf>
    <xf numFmtId="2" fontId="0" fillId="0" borderId="0" xfId="0" applyNumberFormat="1" applyAlignment="1" applyProtection="1">
      <alignment/>
      <protection locked="0"/>
    </xf>
    <xf numFmtId="2" fontId="0" fillId="0" borderId="0" xfId="0" applyNumberFormat="1" applyAlignment="1">
      <alignment/>
    </xf>
    <xf numFmtId="0" fontId="0" fillId="0" borderId="0" xfId="0" applyFill="1" applyAlignment="1">
      <alignment/>
    </xf>
    <xf numFmtId="180" fontId="0" fillId="0" borderId="0" xfId="0" applyNumberFormat="1" applyFill="1" applyAlignment="1">
      <alignment horizontal="right"/>
    </xf>
    <xf numFmtId="180" fontId="1" fillId="0" borderId="0" xfId="0" applyNumberFormat="1" applyFont="1" applyFill="1" applyAlignment="1">
      <alignment horizontal="right" wrapText="1"/>
    </xf>
    <xf numFmtId="180" fontId="0" fillId="0" borderId="0" xfId="0" applyNumberFormat="1" applyFill="1" applyAlignment="1">
      <alignment/>
    </xf>
    <xf numFmtId="180" fontId="2" fillId="0" borderId="0" xfId="0" applyNumberFormat="1" applyFill="1" applyAlignment="1">
      <alignment horizontal="center"/>
    </xf>
    <xf numFmtId="180" fontId="0" fillId="0" borderId="0" xfId="0" applyNumberFormat="1" applyFont="1" applyFill="1" applyAlignment="1" applyProtection="1">
      <alignment horizontal="right"/>
      <protection hidden="1"/>
    </xf>
    <xf numFmtId="180" fontId="1" fillId="0" borderId="0" xfId="0" applyNumberFormat="1" applyFont="1" applyAlignment="1" applyProtection="1">
      <alignment horizontal="right" wrapText="1"/>
      <protection locked="0"/>
    </xf>
    <xf numFmtId="0" fontId="0" fillId="0" borderId="3" xfId="0" applyBorder="1" applyAlignment="1" applyProtection="1">
      <alignment horizontal="center"/>
      <protection locked="0"/>
    </xf>
    <xf numFmtId="1" fontId="0" fillId="0" borderId="0" xfId="0" applyNumberFormat="1" applyAlignment="1" applyProtection="1">
      <alignment horizontal="right"/>
      <protection hidden="1"/>
    </xf>
    <xf numFmtId="1" fontId="0" fillId="0" borderId="0" xfId="0" applyNumberFormat="1" applyFill="1" applyAlignment="1" applyProtection="1">
      <alignment horizontal="right"/>
      <protection hidden="1"/>
    </xf>
    <xf numFmtId="0" fontId="0" fillId="0" borderId="0" xfId="0" applyAlignment="1" applyProtection="1">
      <alignment/>
      <protection hidden="1"/>
    </xf>
    <xf numFmtId="180" fontId="0" fillId="0" borderId="0" xfId="0" applyNumberFormat="1" applyAlignment="1" applyProtection="1">
      <alignment horizontal="right"/>
      <protection hidden="1"/>
    </xf>
    <xf numFmtId="180" fontId="0" fillId="0" borderId="0" xfId="0" applyNumberFormat="1" applyFill="1" applyAlignment="1" applyProtection="1">
      <alignment horizontal="right"/>
      <protection hidden="1"/>
    </xf>
    <xf numFmtId="180" fontId="0" fillId="0" borderId="0" xfId="0" applyNumberFormat="1" applyAlignment="1" applyProtection="1">
      <alignment/>
      <protection hidden="1"/>
    </xf>
    <xf numFmtId="180" fontId="0" fillId="0" borderId="0" xfId="0" applyNumberFormat="1" applyFill="1" applyAlignment="1" applyProtection="1">
      <alignment/>
      <protection hidden="1"/>
    </xf>
    <xf numFmtId="180" fontId="0" fillId="0" borderId="0" xfId="0" applyNumberFormat="1" applyFill="1" applyAlignment="1" applyProtection="1">
      <alignment horizontal="right"/>
      <protection hidden="1"/>
    </xf>
    <xf numFmtId="180" fontId="0" fillId="0" borderId="0" xfId="0" applyNumberFormat="1" applyAlignment="1" applyProtection="1">
      <alignment horizontal="right"/>
      <protection hidden="1"/>
    </xf>
    <xf numFmtId="180" fontId="0" fillId="0" borderId="0" xfId="0" applyNumberFormat="1" applyFont="1" applyAlignment="1" applyProtection="1">
      <alignment horizontal="right"/>
      <protection hidden="1"/>
    </xf>
    <xf numFmtId="180" fontId="2" fillId="0" borderId="0" xfId="0" applyNumberFormat="1" applyFont="1" applyAlignment="1" applyProtection="1">
      <alignment horizontal="right"/>
      <protection hidden="1"/>
    </xf>
    <xf numFmtId="180" fontId="2" fillId="0" borderId="0" xfId="0" applyNumberFormat="1" applyFont="1" applyFill="1" applyAlignment="1" applyProtection="1">
      <alignment horizontal="right"/>
      <protection hidden="1"/>
    </xf>
    <xf numFmtId="180" fontId="1" fillId="0" borderId="0" xfId="0" applyNumberFormat="1" applyFont="1" applyAlignment="1" applyProtection="1">
      <alignment horizontal="right"/>
      <protection hidden="1"/>
    </xf>
    <xf numFmtId="180" fontId="1" fillId="0" borderId="0" xfId="0" applyNumberFormat="1" applyFont="1" applyFill="1" applyAlignment="1" applyProtection="1">
      <alignment horizontal="right"/>
      <protection hidden="1"/>
    </xf>
    <xf numFmtId="180" fontId="3" fillId="0" borderId="0" xfId="0" applyNumberFormat="1" applyFont="1" applyAlignment="1" applyProtection="1">
      <alignment/>
      <protection hidden="1"/>
    </xf>
    <xf numFmtId="180" fontId="3" fillId="0" borderId="0" xfId="0" applyNumberFormat="1" applyFont="1" applyFill="1" applyAlignment="1" applyProtection="1">
      <alignment/>
      <protection hidden="1"/>
    </xf>
    <xf numFmtId="2" fontId="0" fillId="0" borderId="0" xfId="0" applyNumberFormat="1" applyAlignment="1" applyProtection="1">
      <alignment horizontal="right"/>
      <protection hidden="1"/>
    </xf>
    <xf numFmtId="2" fontId="0" fillId="0" borderId="0" xfId="0" applyNumberFormat="1" applyFill="1" applyAlignment="1" applyProtection="1">
      <alignment horizontal="right"/>
      <protection hidden="1"/>
    </xf>
    <xf numFmtId="180" fontId="0" fillId="0" borderId="0" xfId="0" applyNumberFormat="1" applyAlignment="1" applyProtection="1">
      <alignment horizontal="left"/>
      <protection hidden="1"/>
    </xf>
    <xf numFmtId="180" fontId="0" fillId="0" borderId="0" xfId="0" applyNumberFormat="1" applyFill="1" applyAlignment="1" applyProtection="1">
      <alignment horizontal="left"/>
      <protection hidden="1"/>
    </xf>
    <xf numFmtId="1" fontId="0" fillId="0" borderId="0" xfId="0" applyNumberFormat="1" applyAlignment="1" applyProtection="1">
      <alignment horizontal="right"/>
      <protection hidden="1"/>
    </xf>
    <xf numFmtId="1" fontId="0" fillId="0" borderId="0" xfId="0" applyNumberFormat="1" applyFill="1" applyAlignment="1" applyProtection="1">
      <alignment horizontal="right"/>
      <protection hidden="1"/>
    </xf>
    <xf numFmtId="181" fontId="0" fillId="0" borderId="0" xfId="0" applyNumberFormat="1" applyAlignment="1" applyProtection="1">
      <alignment horizontal="right"/>
      <protection hidden="1"/>
    </xf>
    <xf numFmtId="2" fontId="0" fillId="0" borderId="0" xfId="0" applyNumberFormat="1" applyFill="1" applyAlignment="1" applyProtection="1">
      <alignment horizontal="right"/>
      <protection hidden="1"/>
    </xf>
    <xf numFmtId="180" fontId="1" fillId="0" borderId="0" xfId="0" applyNumberFormat="1" applyFont="1" applyAlignment="1" applyProtection="1">
      <alignment horizontal="right"/>
      <protection hidden="1"/>
    </xf>
    <xf numFmtId="180" fontId="1" fillId="0" borderId="0" xfId="0" applyNumberFormat="1" applyFont="1" applyFill="1" applyAlignment="1" applyProtection="1">
      <alignment horizontal="right"/>
      <protection hidden="1"/>
    </xf>
    <xf numFmtId="1" fontId="0" fillId="0" borderId="0" xfId="0" applyNumberFormat="1" applyAlignment="1" applyProtection="1">
      <alignment/>
      <protection hidden="1"/>
    </xf>
    <xf numFmtId="1" fontId="0" fillId="0" borderId="0" xfId="0" applyFont="1" applyAlignment="1">
      <alignment horizontal="left" wrapText="1"/>
    </xf>
    <xf numFmtId="0" fontId="0" fillId="0" borderId="0" xfId="0" applyAlignment="1">
      <alignment/>
    </xf>
    <xf numFmtId="1" fontId="3" fillId="0" borderId="0" xfId="0" applyFont="1" applyAlignment="1">
      <alignment horizontal="left"/>
    </xf>
    <xf numFmtId="0" fontId="0" fillId="0" borderId="0" xfId="0" applyAlignment="1">
      <alignment horizontal="left"/>
    </xf>
    <xf numFmtId="2" fontId="0" fillId="0" borderId="2" xfId="0" applyNumberFormat="1" applyBorder="1" applyAlignment="1" applyProtection="1">
      <alignment horizontal="right"/>
      <protection locked="0"/>
    </xf>
    <xf numFmtId="180" fontId="0" fillId="0" borderId="4" xfId="0" applyNumberFormat="1" applyBorder="1" applyAlignment="1" applyProtection="1">
      <alignment horizontal="right"/>
      <protection locked="0"/>
    </xf>
    <xf numFmtId="1" fontId="0" fillId="0" borderId="3" xfId="0" applyNumberFormat="1" applyBorder="1" applyAlignment="1" applyProtection="1">
      <alignment horizontal="right"/>
      <protection locked="0"/>
    </xf>
    <xf numFmtId="180" fontId="0" fillId="0" borderId="2" xfId="0" applyNumberFormat="1" applyBorder="1" applyAlignment="1" applyProtection="1">
      <alignment horizontal="right"/>
      <protection locked="0"/>
    </xf>
    <xf numFmtId="2" fontId="0" fillId="0" borderId="4" xfId="0" applyNumberFormat="1" applyBorder="1" applyAlignment="1" applyProtection="1">
      <alignment horizontal="right"/>
      <protection locked="0"/>
    </xf>
    <xf numFmtId="180" fontId="0" fillId="0" borderId="4" xfId="0" applyNumberFormat="1" applyBorder="1" applyAlignment="1" applyProtection="1">
      <alignment horizontal="right"/>
      <protection locked="0"/>
    </xf>
    <xf numFmtId="180" fontId="0" fillId="0" borderId="1" xfId="0" applyNumberFormat="1" applyBorder="1" applyAlignment="1" applyProtection="1">
      <alignment horizontal="right"/>
      <protection locked="0"/>
    </xf>
    <xf numFmtId="180" fontId="0" fillId="0" borderId="2" xfId="0" applyNumberFormat="1" applyFill="1" applyBorder="1" applyAlignment="1" applyProtection="1">
      <alignment/>
      <protection locked="0"/>
    </xf>
    <xf numFmtId="180" fontId="0" fillId="0" borderId="1" xfId="0" applyNumberFormat="1" applyFill="1" applyBorder="1" applyAlignment="1" applyProtection="1">
      <alignment/>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workbookViewId="0" topLeftCell="A1">
      <pane ySplit="7" topLeftCell="BM8" activePane="bottomLeft" state="frozen"/>
      <selection pane="topLeft" activeCell="A1" sqref="A1"/>
      <selection pane="bottomLeft" activeCell="G17" sqref="G17"/>
    </sheetView>
  </sheetViews>
  <sheetFormatPr defaultColWidth="11.421875" defaultRowHeight="12.75"/>
  <cols>
    <col min="1" max="1" width="39.8515625" style="0" customWidth="1"/>
    <col min="2" max="2" width="9.421875" style="5" bestFit="1" customWidth="1"/>
    <col min="3" max="3" width="16.7109375" style="5" bestFit="1" customWidth="1"/>
    <col min="4" max="4" width="9.7109375" style="5" customWidth="1"/>
    <col min="5" max="5" width="9.421875" style="32" bestFit="1" customWidth="1"/>
    <col min="6" max="6" width="2.57421875" style="0" customWidth="1"/>
    <col min="7" max="7" width="9.421875" style="0" customWidth="1"/>
    <col min="8" max="8" width="7.57421875" style="0" bestFit="1" customWidth="1"/>
    <col min="9" max="9" width="9.421875" style="0" bestFit="1" customWidth="1"/>
    <col min="10" max="10" width="3.8515625" style="0" bestFit="1" customWidth="1"/>
    <col min="11" max="16384" width="8.00390625" style="0" customWidth="1"/>
  </cols>
  <sheetData>
    <row r="1" spans="1:7" ht="12.75" customHeight="1">
      <c r="A1" s="69" t="s">
        <v>58</v>
      </c>
      <c r="B1" s="68"/>
      <c r="C1" s="68"/>
      <c r="D1" s="68"/>
      <c r="E1" s="68"/>
      <c r="F1" s="68"/>
      <c r="G1" s="68"/>
    </row>
    <row r="2" spans="1:7" ht="12.75" customHeight="1">
      <c r="A2" s="70" t="s">
        <v>52</v>
      </c>
      <c r="B2" s="70"/>
      <c r="C2" s="70"/>
      <c r="D2" s="70"/>
      <c r="E2" s="70"/>
      <c r="F2" s="70"/>
      <c r="G2" s="70"/>
    </row>
    <row r="3" spans="1:7" ht="12.75" customHeight="1">
      <c r="A3" s="70" t="s">
        <v>53</v>
      </c>
      <c r="B3" s="70"/>
      <c r="C3" s="70"/>
      <c r="D3" s="70"/>
      <c r="E3" s="70"/>
      <c r="F3" s="70"/>
      <c r="G3" s="70"/>
    </row>
    <row r="4" spans="1:7" ht="36.75" customHeight="1">
      <c r="A4" s="67" t="s">
        <v>54</v>
      </c>
      <c r="B4" s="68"/>
      <c r="C4" s="68"/>
      <c r="D4" s="68"/>
      <c r="E4" s="68"/>
      <c r="F4" s="68"/>
      <c r="G4" s="68"/>
    </row>
    <row r="5" spans="1:7" ht="25.5" customHeight="1">
      <c r="A5" s="67" t="s">
        <v>56</v>
      </c>
      <c r="B5" s="68"/>
      <c r="C5" s="68"/>
      <c r="D5" s="68"/>
      <c r="E5" s="68"/>
      <c r="F5" s="68"/>
      <c r="G5" s="68"/>
    </row>
    <row r="6" spans="2:7" ht="12.75" customHeight="1">
      <c r="B6" s="3"/>
      <c r="C6" s="10"/>
      <c r="D6" s="10"/>
      <c r="E6" s="33"/>
      <c r="G6" s="39" t="s">
        <v>50</v>
      </c>
    </row>
    <row r="7" spans="1:8" s="19" customFormat="1" ht="25.5" customHeight="1">
      <c r="A7" s="6" t="s">
        <v>15</v>
      </c>
      <c r="B7" s="15" t="s">
        <v>28</v>
      </c>
      <c r="C7" s="22" t="s">
        <v>44</v>
      </c>
      <c r="D7" s="22" t="s">
        <v>31</v>
      </c>
      <c r="E7" s="34" t="s">
        <v>30</v>
      </c>
      <c r="G7" s="38" t="s">
        <v>49</v>
      </c>
      <c r="H7" s="25"/>
    </row>
    <row r="8" spans="1:9" ht="12.75" customHeight="1">
      <c r="A8" s="7" t="s">
        <v>18</v>
      </c>
      <c r="B8" s="3" t="s">
        <v>17</v>
      </c>
      <c r="C8" s="56">
        <v>0.9</v>
      </c>
      <c r="D8" s="56">
        <v>1.8</v>
      </c>
      <c r="E8" s="57">
        <v>0.39</v>
      </c>
      <c r="F8" s="26"/>
      <c r="G8" s="71">
        <v>0.35</v>
      </c>
      <c r="H8" s="30"/>
      <c r="I8" s="31"/>
    </row>
    <row r="9" spans="1:8" ht="12.75" customHeight="1">
      <c r="A9" s="7" t="s">
        <v>19</v>
      </c>
      <c r="B9" s="3" t="s">
        <v>17</v>
      </c>
      <c r="C9" s="43">
        <v>21</v>
      </c>
      <c r="D9" s="43">
        <v>20</v>
      </c>
      <c r="E9" s="44">
        <v>15</v>
      </c>
      <c r="F9" s="26"/>
      <c r="G9" s="72">
        <v>17</v>
      </c>
      <c r="H9" s="26"/>
    </row>
    <row r="10" spans="1:8" ht="12.75" customHeight="1">
      <c r="A10" s="7" t="s">
        <v>57</v>
      </c>
      <c r="B10" s="3"/>
      <c r="C10" s="43" t="s">
        <v>36</v>
      </c>
      <c r="D10" s="43" t="s">
        <v>36</v>
      </c>
      <c r="E10" s="44" t="s">
        <v>36</v>
      </c>
      <c r="F10" s="26"/>
      <c r="G10" s="72" t="s">
        <v>59</v>
      </c>
      <c r="H10" s="26"/>
    </row>
    <row r="11" spans="1:8" ht="12.75" customHeight="1">
      <c r="A11" s="7" t="s">
        <v>14</v>
      </c>
      <c r="B11" s="3" t="s">
        <v>4</v>
      </c>
      <c r="C11" s="43">
        <v>31</v>
      </c>
      <c r="D11" s="43">
        <v>28</v>
      </c>
      <c r="E11" s="44">
        <v>36</v>
      </c>
      <c r="F11" s="26"/>
      <c r="G11" s="72">
        <v>35</v>
      </c>
      <c r="H11" s="26"/>
    </row>
    <row r="12" spans="1:8" ht="12.75" customHeight="1">
      <c r="A12" s="7" t="s">
        <v>13</v>
      </c>
      <c r="B12" s="3" t="s">
        <v>29</v>
      </c>
      <c r="C12" s="43">
        <v>24</v>
      </c>
      <c r="D12" s="43">
        <v>24</v>
      </c>
      <c r="E12" s="44">
        <v>24</v>
      </c>
      <c r="F12" s="26"/>
      <c r="G12" s="72">
        <v>20</v>
      </c>
      <c r="H12" s="26"/>
    </row>
    <row r="13" spans="1:8" ht="12.75" customHeight="1">
      <c r="A13" s="7" t="s">
        <v>24</v>
      </c>
      <c r="B13" s="3" t="s">
        <v>16</v>
      </c>
      <c r="C13" s="43">
        <f>G13</f>
        <v>30</v>
      </c>
      <c r="D13" s="43">
        <f>G13</f>
        <v>30</v>
      </c>
      <c r="E13" s="44">
        <f>G13</f>
        <v>30</v>
      </c>
      <c r="F13" s="26"/>
      <c r="G13" s="23">
        <v>30</v>
      </c>
      <c r="H13" s="26"/>
    </row>
    <row r="14" spans="1:8" ht="12.75" customHeight="1">
      <c r="A14" s="7"/>
      <c r="B14" s="3"/>
      <c r="C14" s="58"/>
      <c r="D14" s="58"/>
      <c r="E14" s="59"/>
      <c r="F14" s="26"/>
      <c r="G14" s="27"/>
      <c r="H14" s="26"/>
    </row>
    <row r="15" spans="1:8" ht="12.75" customHeight="1">
      <c r="A15" s="8" t="s">
        <v>20</v>
      </c>
      <c r="B15" s="3"/>
      <c r="C15" s="58"/>
      <c r="D15" s="58"/>
      <c r="E15" s="59"/>
      <c r="F15" s="26"/>
      <c r="G15" s="27"/>
      <c r="H15" s="26"/>
    </row>
    <row r="16" spans="1:8" ht="12.75" customHeight="1">
      <c r="A16" s="1" t="s">
        <v>55</v>
      </c>
      <c r="B16" s="3" t="s">
        <v>6</v>
      </c>
      <c r="C16" s="60">
        <v>9375</v>
      </c>
      <c r="D16" s="60">
        <v>3050</v>
      </c>
      <c r="E16" s="61">
        <v>9375</v>
      </c>
      <c r="F16" s="26"/>
      <c r="G16" s="73">
        <v>9375</v>
      </c>
      <c r="H16" s="26"/>
    </row>
    <row r="17" spans="1:8" ht="12.75" customHeight="1">
      <c r="A17" s="1" t="s">
        <v>43</v>
      </c>
      <c r="B17" s="3" t="s">
        <v>16</v>
      </c>
      <c r="C17" s="62">
        <f>299792458/(C16*1000000)</f>
        <v>0.031977862186666664</v>
      </c>
      <c r="D17" s="62">
        <f>299792458/(D16*1000000)</f>
        <v>0.09829260918032787</v>
      </c>
      <c r="E17" s="62">
        <f>299792458/(E16*1000000)</f>
        <v>0.031977862186666664</v>
      </c>
      <c r="F17" s="26"/>
      <c r="G17" s="62">
        <f>299792458/(G16*1000000)</f>
        <v>0.031977862186666664</v>
      </c>
      <c r="H17" s="26"/>
    </row>
    <row r="18" spans="1:8" ht="12.75" customHeight="1">
      <c r="A18" s="1" t="s">
        <v>2</v>
      </c>
      <c r="B18" s="3" t="s">
        <v>3</v>
      </c>
      <c r="C18" s="60">
        <v>25</v>
      </c>
      <c r="D18" s="60">
        <v>30</v>
      </c>
      <c r="E18" s="61">
        <v>25</v>
      </c>
      <c r="F18" s="26"/>
      <c r="G18" s="74">
        <v>25</v>
      </c>
      <c r="H18" s="26"/>
    </row>
    <row r="19" spans="1:8" ht="12.75" customHeight="1">
      <c r="A19" s="1" t="s">
        <v>21</v>
      </c>
      <c r="B19" s="9" t="s">
        <v>35</v>
      </c>
      <c r="C19" s="63">
        <f>IF($G$19&lt;0.19,0.08,IF($G$19&lt;0.65,0.3,1))</f>
        <v>1</v>
      </c>
      <c r="D19" s="63">
        <f>IF($G$19&lt;0.19,0.08,IF($G$19&lt;0.65,0.3,1))</f>
        <v>1</v>
      </c>
      <c r="E19" s="63">
        <f>IF($G$19&lt;0.19,0.08,IF($G$19&lt;0.65,0.3,1))</f>
        <v>1</v>
      </c>
      <c r="F19" s="26"/>
      <c r="G19" s="75">
        <v>1</v>
      </c>
      <c r="H19" s="26"/>
    </row>
    <row r="20" spans="1:8" ht="12.75" customHeight="1">
      <c r="A20" s="1" t="s">
        <v>7</v>
      </c>
      <c r="B20" s="3" t="s">
        <v>8</v>
      </c>
      <c r="C20" s="61">
        <f>IF(C19&lt;0.3,2000,IF(C19&lt;1,1000,500))</f>
        <v>500</v>
      </c>
      <c r="D20" s="61">
        <f>IF(D19&lt;0.3,2000,IF(D19&lt;1,1000,500))</f>
        <v>500</v>
      </c>
      <c r="E20" s="61">
        <f>IF(E19&lt;0.3,2000,IF(E19&lt;1,1000,500))</f>
        <v>500</v>
      </c>
      <c r="F20" s="26"/>
      <c r="G20" s="76">
        <v>500</v>
      </c>
      <c r="H20" s="26"/>
    </row>
    <row r="21" spans="1:8" ht="12.75" customHeight="1">
      <c r="A21" s="1" t="s">
        <v>9</v>
      </c>
      <c r="B21" s="3" t="s">
        <v>6</v>
      </c>
      <c r="C21" s="47">
        <f>IF(C19&gt;0.3,5,12)</f>
        <v>5</v>
      </c>
      <c r="D21" s="47">
        <f>IF(D19&gt;0.3,5,12)</f>
        <v>5</v>
      </c>
      <c r="E21" s="47">
        <f>IF(E19&gt;0.3,5,12)</f>
        <v>5</v>
      </c>
      <c r="F21" s="26"/>
      <c r="G21" s="76">
        <v>5</v>
      </c>
      <c r="H21" s="26"/>
    </row>
    <row r="22" spans="1:8" ht="12.75" customHeight="1">
      <c r="A22" s="1" t="s">
        <v>10</v>
      </c>
      <c r="B22" s="3" t="s">
        <v>4</v>
      </c>
      <c r="C22" s="48">
        <v>3.5</v>
      </c>
      <c r="D22" s="48">
        <v>3</v>
      </c>
      <c r="E22" s="47">
        <v>3.5</v>
      </c>
      <c r="F22" s="26"/>
      <c r="G22" s="76">
        <v>3.5</v>
      </c>
      <c r="H22" s="26"/>
    </row>
    <row r="23" spans="1:8" ht="12.75" customHeight="1">
      <c r="A23" s="1" t="s">
        <v>11</v>
      </c>
      <c r="B23" s="3" t="s">
        <v>4</v>
      </c>
      <c r="C23" s="48">
        <v>4</v>
      </c>
      <c r="D23" s="48">
        <v>4</v>
      </c>
      <c r="E23" s="47">
        <v>4</v>
      </c>
      <c r="F23" s="26"/>
      <c r="G23" s="77">
        <v>4</v>
      </c>
      <c r="H23" s="26"/>
    </row>
    <row r="24" spans="3:8" ht="12.75" customHeight="1">
      <c r="C24" s="45"/>
      <c r="D24" s="45"/>
      <c r="E24" s="46"/>
      <c r="F24" s="26"/>
      <c r="G24" s="28"/>
      <c r="H24" s="26"/>
    </row>
    <row r="25" spans="1:8" ht="12.75" customHeight="1">
      <c r="A25" s="11" t="s">
        <v>22</v>
      </c>
      <c r="C25" s="45"/>
      <c r="D25" s="45"/>
      <c r="E25" s="46"/>
      <c r="F25" s="26"/>
      <c r="G25" s="28"/>
      <c r="H25" s="26"/>
    </row>
    <row r="26" spans="1:8" ht="12.75" customHeight="1">
      <c r="A26" s="12" t="s">
        <v>23</v>
      </c>
      <c r="B26" s="5" t="s">
        <v>5</v>
      </c>
      <c r="C26" s="66">
        <f>$G$26*C16/$G$16</f>
        <v>300</v>
      </c>
      <c r="D26" s="66">
        <f>$G$26*D16/$G$16</f>
        <v>97.6</v>
      </c>
      <c r="E26" s="66">
        <f>$G$26*E16/$G$16</f>
        <v>300</v>
      </c>
      <c r="F26" s="26"/>
      <c r="G26" s="78">
        <v>300</v>
      </c>
      <c r="H26" s="26"/>
    </row>
    <row r="27" spans="1:8" ht="12.75" customHeight="1">
      <c r="A27" t="s">
        <v>26</v>
      </c>
      <c r="B27" s="5" t="s">
        <v>16</v>
      </c>
      <c r="C27" s="45">
        <f>G27</f>
        <v>8</v>
      </c>
      <c r="D27" s="45">
        <f>G27</f>
        <v>8</v>
      </c>
      <c r="E27" s="45">
        <f>G27</f>
        <v>8</v>
      </c>
      <c r="F27" s="26"/>
      <c r="G27" s="79">
        <v>8</v>
      </c>
      <c r="H27" s="26"/>
    </row>
    <row r="28" spans="3:8" ht="12.75" customHeight="1">
      <c r="C28" s="45"/>
      <c r="D28" s="45"/>
      <c r="E28" s="46"/>
      <c r="F28" s="26"/>
      <c r="G28" s="28"/>
      <c r="H28" s="26"/>
    </row>
    <row r="29" spans="1:8" ht="12.75" customHeight="1">
      <c r="A29" s="11" t="s">
        <v>39</v>
      </c>
      <c r="C29" s="64"/>
      <c r="D29" s="64"/>
      <c r="E29" s="65"/>
      <c r="F29" s="26"/>
      <c r="G29" s="29"/>
      <c r="H29" s="26"/>
    </row>
    <row r="30" spans="1:8" ht="12.75" customHeight="1">
      <c r="A30" t="s">
        <v>40</v>
      </c>
      <c r="B30" s="3"/>
      <c r="C30" s="40">
        <v>-6</v>
      </c>
      <c r="D30" s="40">
        <v>-6</v>
      </c>
      <c r="E30" s="41">
        <v>-6</v>
      </c>
      <c r="F30" s="26"/>
      <c r="G30" s="24">
        <v>-6</v>
      </c>
      <c r="H30" s="26"/>
    </row>
    <row r="31" spans="1:8" ht="12.75" customHeight="1">
      <c r="A31" t="s">
        <v>42</v>
      </c>
      <c r="B31" s="3"/>
      <c r="C31" s="43">
        <v>0.9</v>
      </c>
      <c r="D31" s="43">
        <v>0.9</v>
      </c>
      <c r="E31" s="44">
        <v>0.9</v>
      </c>
      <c r="F31" s="26"/>
      <c r="G31" s="23">
        <v>0.9</v>
      </c>
      <c r="H31" s="26"/>
    </row>
    <row r="32" spans="5:7" ht="12.75" customHeight="1">
      <c r="E32" s="35"/>
      <c r="G32" s="5"/>
    </row>
    <row r="33" spans="1:7" ht="12.75" customHeight="1">
      <c r="A33" s="14" t="s">
        <v>27</v>
      </c>
      <c r="B33" s="4"/>
      <c r="C33" s="4"/>
      <c r="D33" s="4"/>
      <c r="E33" s="36"/>
      <c r="G33" s="4"/>
    </row>
    <row r="34" spans="1:7" ht="12.75" customHeight="1">
      <c r="A34" s="1" t="s">
        <v>2</v>
      </c>
      <c r="B34" s="5" t="s">
        <v>4</v>
      </c>
      <c r="C34" s="47">
        <f>10*LOG10(C18)</f>
        <v>13.979400086720377</v>
      </c>
      <c r="D34" s="47">
        <f>10*LOG10(D18)</f>
        <v>14.771212547196624</v>
      </c>
      <c r="E34" s="47">
        <f>10*LOG10(E18)</f>
        <v>13.979400086720377</v>
      </c>
      <c r="F34" s="42"/>
      <c r="G34" s="47">
        <f>10*LOG10(G18)</f>
        <v>13.979400086720377</v>
      </c>
    </row>
    <row r="35" spans="1:7" ht="12.75" customHeight="1">
      <c r="A35" s="1" t="s">
        <v>51</v>
      </c>
      <c r="B35" s="3" t="s">
        <v>4</v>
      </c>
      <c r="C35" s="48">
        <f>C11*2</f>
        <v>62</v>
      </c>
      <c r="D35" s="48">
        <f>D11*2</f>
        <v>56</v>
      </c>
      <c r="E35" s="47">
        <f>E11*2</f>
        <v>72</v>
      </c>
      <c r="F35" s="42"/>
      <c r="G35" s="48">
        <f>G11*2</f>
        <v>70</v>
      </c>
    </row>
    <row r="36" spans="1:7" ht="12.75" customHeight="1">
      <c r="A36" s="1" t="s">
        <v>38</v>
      </c>
      <c r="B36" s="3" t="s">
        <v>37</v>
      </c>
      <c r="C36" s="48">
        <f>IF(C10="c",-3,IF(C10="C",-3,0))</f>
        <v>0</v>
      </c>
      <c r="D36" s="48">
        <f>IF(D10="c",-3,IF(D10="C",-3,0))</f>
        <v>0</v>
      </c>
      <c r="E36" s="48">
        <f>IF(E10="c",-3,IF(E10="C",-3,0))</f>
        <v>0</v>
      </c>
      <c r="F36" s="48"/>
      <c r="G36" s="48">
        <f>IF(G10="c",-3,IF(G10="C",-3,0))</f>
        <v>-3</v>
      </c>
    </row>
    <row r="37" spans="1:7" ht="12.75" customHeight="1">
      <c r="A37" s="13" t="s">
        <v>25</v>
      </c>
      <c r="B37" s="3" t="s">
        <v>4</v>
      </c>
      <c r="C37" s="48">
        <f>10*LOG10(C26)</f>
        <v>24.771212547196626</v>
      </c>
      <c r="D37" s="48">
        <f>10*LOG10(D26)</f>
        <v>19.894498176666918</v>
      </c>
      <c r="E37" s="47">
        <f>10*LOG10(E26)</f>
        <v>24.771212547196626</v>
      </c>
      <c r="F37" s="42"/>
      <c r="G37" s="48">
        <f>10*LOG10(G26)</f>
        <v>24.771212547196626</v>
      </c>
    </row>
    <row r="38" spans="1:10" ht="12.75" customHeight="1">
      <c r="A38" s="1" t="s">
        <v>43</v>
      </c>
      <c r="B38" s="3" t="s">
        <v>4</v>
      </c>
      <c r="C38" s="49">
        <f>20*LOG10(30000/C16/100)</f>
        <v>-29.897000433601878</v>
      </c>
      <c r="D38" s="49">
        <f>20*LOG10(30000/D16/100)</f>
        <v>-20.14357169254247</v>
      </c>
      <c r="E38" s="37">
        <f>20*LOG10(30000/E16/100)</f>
        <v>-29.897000433601878</v>
      </c>
      <c r="F38" s="42"/>
      <c r="G38" s="49">
        <f>20*LOG10(30000/G16/100)</f>
        <v>-29.897000433601878</v>
      </c>
      <c r="H38" s="1"/>
      <c r="I38" s="1"/>
      <c r="J38" s="1"/>
    </row>
    <row r="39" spans="1:10" ht="12.75" customHeight="1">
      <c r="A39" s="1" t="s">
        <v>9</v>
      </c>
      <c r="B39" s="3" t="s">
        <v>4</v>
      </c>
      <c r="C39" s="47">
        <f>-10*LOG10(C21*1000)</f>
        <v>-36.98970004336019</v>
      </c>
      <c r="D39" s="47">
        <f>-10*LOG10(D21*1000)</f>
        <v>-36.98970004336019</v>
      </c>
      <c r="E39" s="47">
        <f>-10*LOG10(E21*1000)</f>
        <v>-36.98970004336019</v>
      </c>
      <c r="F39" s="42"/>
      <c r="G39" s="47">
        <f>-10*LOG10(G21*1000)</f>
        <v>-36.98970004336019</v>
      </c>
      <c r="H39" s="1"/>
      <c r="I39" s="1"/>
      <c r="J39" s="1"/>
    </row>
    <row r="40" spans="1:10" ht="12.75" customHeight="1">
      <c r="A40" s="1" t="s">
        <v>10</v>
      </c>
      <c r="B40" s="3" t="s">
        <v>4</v>
      </c>
      <c r="C40" s="48">
        <f>-C22</f>
        <v>-3.5</v>
      </c>
      <c r="D40" s="48">
        <f>-D22</f>
        <v>-3</v>
      </c>
      <c r="E40" s="47">
        <f>-E22</f>
        <v>-3.5</v>
      </c>
      <c r="F40" s="42"/>
      <c r="G40" s="48">
        <f>-G22</f>
        <v>-3.5</v>
      </c>
      <c r="H40" s="1"/>
      <c r="I40" s="1"/>
      <c r="J40" s="1"/>
    </row>
    <row r="41" spans="1:10" ht="12.75" customHeight="1">
      <c r="A41" s="1" t="s">
        <v>41</v>
      </c>
      <c r="B41" s="3" t="s">
        <v>4</v>
      </c>
      <c r="C41" s="37">
        <f>+IF(C31&lt;0.1,"Error in row 6",IF(C31&gt;0.9,"Error in row 6",IF(C30=-4,-(4.11031+32.213112*C31-67.02629*C31^2+45.02943*C31^3),IF(C30=-6,-(6.67374+27.4839*C31-57.41762*C31^2+38.62596*C31^3),13))))</f>
        <v>-13.059302639999999</v>
      </c>
      <c r="D41" s="37">
        <f>+IF(D31&lt;0.1,"Error in row 6",IF(D31&gt;0.9,"Error in row 6",IF(D30=-4,-(4.11031+32.213112*D31-67.02629*D31^2+45.02943*D31^3),IF(D30=-6,-(6.67374+27.4839*D31-57.41762*D31^2+38.62596*D31^3),13))))</f>
        <v>-13.059302639999999</v>
      </c>
      <c r="E41" s="37">
        <f>+IF(E31&lt;0.1,"Error in row 6",IF(E31&gt;0.9,"Error in row 6",IF(E30=-4,-(4.11031+32.213112*E31-67.02629*E31^2+45.02943*E31^3),IF(E30=-6,-(6.67374+27.4839*E31-57.41762*E31^2+38.62596*E31^3),13))))</f>
        <v>-13.059302639999999</v>
      </c>
      <c r="F41" s="42"/>
      <c r="G41" s="37">
        <f>+IF(G31&lt;0.1,"Error in row 6",IF(G31&gt;0.9,"Error in row 6",IF(G30=-4,-(4.11031+32.213112*G31-67.02629*G31^2+45.02943*G31^3),IF(G30=-6,-(6.67374+27.4839*G31-57.41762*G31^2+38.62596*G31^3),13))))</f>
        <v>-13.059302639999999</v>
      </c>
      <c r="H41" s="1"/>
      <c r="I41" s="1"/>
      <c r="J41" s="1"/>
    </row>
    <row r="42" spans="1:10" ht="12.75" customHeight="1">
      <c r="A42" s="1" t="s">
        <v>47</v>
      </c>
      <c r="B42" s="3" t="s">
        <v>4</v>
      </c>
      <c r="C42" s="37"/>
      <c r="D42" s="37"/>
      <c r="E42" s="37"/>
      <c r="F42" s="42"/>
      <c r="G42" s="37"/>
      <c r="H42" s="1"/>
      <c r="I42" s="1"/>
      <c r="J42" s="1"/>
    </row>
    <row r="43" spans="1:10" ht="12.75" customHeight="1">
      <c r="A43" s="1" t="s">
        <v>46</v>
      </c>
      <c r="B43" s="3" t="s">
        <v>4</v>
      </c>
      <c r="C43" s="37"/>
      <c r="D43" s="37"/>
      <c r="E43" s="37"/>
      <c r="F43" s="42"/>
      <c r="G43" s="37"/>
      <c r="H43" s="1"/>
      <c r="I43" s="1"/>
      <c r="J43" s="1"/>
    </row>
    <row r="44" spans="1:10" ht="12.75" customHeight="1">
      <c r="A44" s="1" t="s">
        <v>11</v>
      </c>
      <c r="B44" s="3" t="s">
        <v>4</v>
      </c>
      <c r="C44" s="49">
        <f>-C23</f>
        <v>-4</v>
      </c>
      <c r="D44" s="49">
        <f>-D23</f>
        <v>-4</v>
      </c>
      <c r="E44" s="37">
        <f>-E23</f>
        <v>-4</v>
      </c>
      <c r="F44" s="42"/>
      <c r="G44" s="49">
        <f>-G23</f>
        <v>-4</v>
      </c>
      <c r="H44" s="1"/>
      <c r="I44" s="1"/>
      <c r="J44" s="1"/>
    </row>
    <row r="45" spans="1:10" ht="12.75" customHeight="1">
      <c r="A45" s="1" t="s">
        <v>12</v>
      </c>
      <c r="B45" s="3" t="s">
        <v>4</v>
      </c>
      <c r="C45" s="49">
        <f>-10*LOG((4*PI())^3*290*1.380658E-23)</f>
        <v>170.99886296341833</v>
      </c>
      <c r="D45" s="49">
        <f>-10*LOG((4*PI())^3*290*1.380658E-23)</f>
        <v>170.99886296341833</v>
      </c>
      <c r="E45" s="37">
        <f>-10*LOG((4*PI())^3*290*1.380658E-23)</f>
        <v>170.99886296341833</v>
      </c>
      <c r="F45" s="42"/>
      <c r="G45" s="49">
        <f>-10*LOG((4*PI())^3*290*1.380658E-23)</f>
        <v>170.99886296341833</v>
      </c>
      <c r="H45" s="1"/>
      <c r="I45" s="1"/>
      <c r="J45" s="1"/>
    </row>
    <row r="46" spans="1:10" ht="12.75" customHeight="1">
      <c r="A46" s="18" t="s">
        <v>45</v>
      </c>
      <c r="B46" s="3" t="s">
        <v>4</v>
      </c>
      <c r="C46" s="50">
        <f>SUM(C34:C45)</f>
        <v>184.30347248037327</v>
      </c>
      <c r="D46" s="50">
        <f>SUM(D34:D45)</f>
        <v>184.47199931137922</v>
      </c>
      <c r="E46" s="51">
        <f>SUM(E34:E45)</f>
        <v>194.30347248037327</v>
      </c>
      <c r="F46" s="42"/>
      <c r="G46" s="50">
        <f>SUM(G34:G45)</f>
        <v>189.30347248037327</v>
      </c>
      <c r="H46" s="2"/>
      <c r="I46" s="1"/>
      <c r="J46" s="1"/>
    </row>
    <row r="47" spans="1:10" ht="12.75" customHeight="1">
      <c r="A47" s="20" t="s">
        <v>34</v>
      </c>
      <c r="B47" s="15" t="s">
        <v>1</v>
      </c>
      <c r="C47" s="52">
        <f>(10^(C46/40))/1000</f>
        <v>40.51229178892525</v>
      </c>
      <c r="D47" s="52">
        <f>(10^(D46/40))/1000</f>
        <v>40.90722154059641</v>
      </c>
      <c r="E47" s="53">
        <f>(10^(E46/40))/1000</f>
        <v>72.04217434173466</v>
      </c>
      <c r="F47" s="42"/>
      <c r="G47" s="52">
        <f>(10^(G46/40))/1000</f>
        <v>54.02400936658611</v>
      </c>
      <c r="H47" s="2"/>
      <c r="I47" s="1"/>
      <c r="J47" s="1"/>
    </row>
    <row r="48" spans="1:10" ht="12.75" customHeight="1">
      <c r="A48" s="1" t="s">
        <v>33</v>
      </c>
      <c r="B48" s="5" t="s">
        <v>1</v>
      </c>
      <c r="C48" s="48">
        <f>1000/C20*150</f>
        <v>300</v>
      </c>
      <c r="D48" s="48">
        <f>1000/D20*150</f>
        <v>300</v>
      </c>
      <c r="E48" s="47">
        <f>1000/E20*150</f>
        <v>300</v>
      </c>
      <c r="F48" s="42"/>
      <c r="G48" s="48">
        <f>1000/G20*150</f>
        <v>300</v>
      </c>
      <c r="H48" s="1"/>
      <c r="I48" s="1"/>
      <c r="J48" s="1"/>
    </row>
    <row r="49" spans="1:10" ht="12.75" customHeight="1">
      <c r="A49" s="1" t="s">
        <v>32</v>
      </c>
      <c r="B49" s="5" t="s">
        <v>1</v>
      </c>
      <c r="C49" s="48">
        <f>1.852*2.23*(SQRT(C13)+SQRT(C27))</f>
        <v>34.302013424057144</v>
      </c>
      <c r="D49" s="48">
        <f>1.852*2.23*(SQRT(D13)+SQRT(D27))</f>
        <v>34.302013424057144</v>
      </c>
      <c r="E49" s="47">
        <f>1.852*2.23*(SQRT(E13)+SQRT(E27))</f>
        <v>34.302013424057144</v>
      </c>
      <c r="F49" s="42"/>
      <c r="G49" s="48">
        <f>1.852*2.23*(SQRT(G13)+SQRT(G27))</f>
        <v>34.302013424057144</v>
      </c>
      <c r="H49" s="1"/>
      <c r="I49" s="1"/>
      <c r="J49" s="1"/>
    </row>
    <row r="50" spans="1:10" ht="12.75" customHeight="1">
      <c r="A50" s="21" t="s">
        <v>48</v>
      </c>
      <c r="B50" s="16" t="s">
        <v>1</v>
      </c>
      <c r="C50" s="54">
        <f>+MIN(C47,C49,C48)</f>
        <v>34.302013424057144</v>
      </c>
      <c r="D50" s="54">
        <f>+MIN(D47,D49,D48)</f>
        <v>34.302013424057144</v>
      </c>
      <c r="E50" s="55">
        <f>+MIN(E47,E49,E48)</f>
        <v>34.302013424057144</v>
      </c>
      <c r="F50" s="42"/>
      <c r="G50" s="54">
        <f>+MIN(G47,G49,G48)</f>
        <v>34.302013424057144</v>
      </c>
      <c r="H50" s="1"/>
      <c r="I50" s="1"/>
      <c r="J50" s="1"/>
    </row>
    <row r="51" spans="1:7" ht="12.75">
      <c r="A51" s="1"/>
      <c r="B51" s="17" t="s">
        <v>0</v>
      </c>
      <c r="C51" s="54">
        <f>+C50/1.852</f>
        <v>18.521605520549212</v>
      </c>
      <c r="D51" s="54">
        <f>+D50/1.852</f>
        <v>18.521605520549212</v>
      </c>
      <c r="E51" s="55">
        <f>+E50/1.852</f>
        <v>18.521605520549212</v>
      </c>
      <c r="F51" s="42"/>
      <c r="G51" s="54">
        <f>+G50/1.852</f>
        <v>18.521605520549212</v>
      </c>
    </row>
    <row r="52" spans="1:4" ht="12.75">
      <c r="A52" s="1"/>
      <c r="B52"/>
      <c r="C52"/>
      <c r="D52"/>
    </row>
    <row r="56" ht="12.75">
      <c r="G56" s="32"/>
    </row>
  </sheetData>
  <sheetProtection password="836F" sheet="1" objects="1" scenarios="1"/>
  <mergeCells count="5">
    <mergeCell ref="A5:G5"/>
    <mergeCell ref="A4:G4"/>
    <mergeCell ref="A1:G1"/>
    <mergeCell ref="A2:G2"/>
    <mergeCell ref="A3:G3"/>
  </mergeCells>
  <printOptions gridLines="1" headings="1"/>
  <pageMargins left="1" right="1" top="1" bottom="1" header="0.5" footer="0.5"/>
  <pageSetup fitToHeight="1" fitToWidth="1" horizontalDpi="300" verticalDpi="300" orientation="portrait" paperSize="9" scale="80" r:id="rId1"/>
  <headerFooter alignWithMargins="0">
    <oddFooter>&amp;L&amp;F&amp;R&amp;D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STN ATLAS Elektronik GmbH</cp:lastModifiedBy>
  <cp:lastPrinted>2003-07-15T12:32:15Z</cp:lastPrinted>
  <dcterms:created xsi:type="dcterms:W3CDTF">2001-06-05T06:23:55Z</dcterms:created>
  <dcterms:modified xsi:type="dcterms:W3CDTF">2003-07-15T14:06:08Z</dcterms:modified>
  <cp:category/>
  <cp:version/>
  <cp:contentType/>
  <cp:contentStatus/>
</cp:coreProperties>
</file>